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820" yWindow="-18860" windowWidth="20180" windowHeight="19260"/>
  </bookViews>
  <sheets>
    <sheet name="Sheet1" sheetId="1" r:id="rId1"/>
    <sheet name="Sheet2" sheetId="2" r:id="rId2"/>
    <sheet name="Sheet3" sheetId="3" r:id="rId3"/>
  </sheets>
  <definedNames>
    <definedName name="_xlnm.Print_Area" localSheetId="0">Sheet1!$D$3:$R$63</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56" i="1"/>
  <c r="B45"/>
  <c r="B44"/>
  <c r="B43"/>
  <c r="G43"/>
  <c r="G44"/>
  <c r="G45"/>
  <c r="G46"/>
  <c r="G47"/>
  <c r="G38"/>
  <c r="G40"/>
  <c r="G49"/>
  <c r="G54"/>
  <c r="G56"/>
  <c r="G57"/>
  <c r="G58"/>
  <c r="G60"/>
  <c r="K30"/>
  <c r="L30"/>
  <c r="M30"/>
  <c r="N30"/>
  <c r="O30"/>
  <c r="B14"/>
  <c r="B13"/>
  <c r="G13"/>
  <c r="B12"/>
  <c r="G12"/>
  <c r="E25"/>
  <c r="O32"/>
  <c r="N32"/>
  <c r="M32"/>
  <c r="L32"/>
  <c r="K32"/>
  <c r="O31"/>
  <c r="N31"/>
  <c r="M31"/>
  <c r="L31"/>
  <c r="K31"/>
  <c r="O29"/>
  <c r="N29"/>
  <c r="M29"/>
  <c r="L29"/>
  <c r="K29"/>
  <c r="G25"/>
  <c r="G23"/>
  <c r="G9"/>
  <c r="G7"/>
  <c r="G15"/>
  <c r="G16"/>
  <c r="G18"/>
  <c r="G26"/>
  <c r="G27"/>
  <c r="G29"/>
</calcChain>
</file>

<file path=xl/sharedStrings.xml><?xml version="1.0" encoding="utf-8"?>
<sst xmlns="http://schemas.openxmlformats.org/spreadsheetml/2006/main" count="72" uniqueCount="40">
  <si>
    <t>W</t>
  </si>
  <si>
    <t>BR+1 or People X 7.5cfm</t>
  </si>
  <si>
    <t>Square ft / 100</t>
  </si>
  <si>
    <t>Ventilation Needed</t>
  </si>
  <si>
    <t>Infiltration Credit</t>
  </si>
  <si>
    <t>CFM50 / N-Value</t>
  </si>
  <si>
    <t xml:space="preserve">Square ft x .02 </t>
  </si>
  <si>
    <t>Window</t>
  </si>
  <si>
    <t>Kitchen (100)</t>
  </si>
  <si>
    <t>Bath 1 (50)</t>
  </si>
  <si>
    <t>Bath 2 (50)</t>
  </si>
  <si>
    <t>Deficit</t>
  </si>
  <si>
    <t>Total Deficit</t>
  </si>
  <si>
    <t>Deficit /4</t>
  </si>
  <si>
    <t>Measured Cfm</t>
  </si>
  <si>
    <t>A</t>
  </si>
  <si>
    <t>B</t>
  </si>
  <si>
    <t>(Needed - Credit)</t>
  </si>
  <si>
    <t>Difference (A-B)</t>
  </si>
  <si>
    <r>
      <t xml:space="preserve">N-Values for Infiltration Credit </t>
    </r>
    <r>
      <rPr>
        <i/>
        <sz val="11"/>
        <color theme="1"/>
        <rFont val="Calibri"/>
        <family val="2"/>
        <scheme val="minor"/>
      </rPr>
      <t>(Saturn Resource Management)</t>
    </r>
  </si>
  <si>
    <t>C</t>
  </si>
  <si>
    <t>C/2</t>
  </si>
  <si>
    <t>Continuous Ventilation to Add</t>
  </si>
  <si>
    <t>Existing?</t>
  </si>
  <si>
    <t>YES</t>
  </si>
  <si>
    <t>Room</t>
  </si>
  <si>
    <t>Required cfm</t>
  </si>
  <si>
    <t>NO</t>
  </si>
  <si>
    <t>Calculaton</t>
  </si>
  <si>
    <t>Automatic</t>
  </si>
  <si>
    <t>Olympia</t>
  </si>
  <si>
    <t>Seattle</t>
  </si>
  <si>
    <t>Spokane</t>
  </si>
  <si>
    <t>Yakima</t>
  </si>
  <si>
    <t>Washington</t>
    <phoneticPr fontId="25" type="noConversion"/>
  </si>
  <si>
    <t>ASHRAE 62.2 Ventilation Calculation  (EXISTING)</t>
    <phoneticPr fontId="25" type="noConversion"/>
  </si>
  <si>
    <t>ASHRAE 62.2 Ventilation Calculation  (FINAL)</t>
    <phoneticPr fontId="25" type="noConversion"/>
  </si>
  <si>
    <t>Square ft x .02</t>
  </si>
  <si>
    <t>COMMENTS:</t>
    <phoneticPr fontId="25" type="noConversion"/>
  </si>
  <si>
    <t>YES</t>
    <phoneticPr fontId="25" type="noConversion"/>
  </si>
</sst>
</file>

<file path=xl/styles.xml><?xml version="1.0" encoding="utf-8"?>
<styleSheet xmlns="http://schemas.openxmlformats.org/spreadsheetml/2006/main">
  <numFmts count="5">
    <numFmt numFmtId="6" formatCode="&quot;$&quot;#,##0_);[Red]\(&quot;$&quot;#,##0\)"/>
    <numFmt numFmtId="8" formatCode="&quot;$&quot;#,##0.00_);[Red]\(&quot;$&quot;#,##0.00\)"/>
    <numFmt numFmtId="42" formatCode="_(&quot;$&quot;* #,##0_);_(&quot;$&quot;* \(#,##0\);_(&quot;$&quot;* &quot;-&quot;_);_(@_)"/>
    <numFmt numFmtId="164" formatCode="0.0"/>
    <numFmt numFmtId="165" formatCode="@"/>
  </numFmts>
  <fonts count="32">
    <font>
      <sz val="11"/>
      <color theme="1"/>
      <name val="Calibri"/>
      <family val="2"/>
      <scheme val="minor"/>
    </font>
    <font>
      <b/>
      <sz val="11"/>
      <color theme="1"/>
      <name val="Calibri"/>
      <family val="2"/>
      <scheme val="minor"/>
    </font>
    <font>
      <b/>
      <sz val="11"/>
      <color indexed="8"/>
      <name val="Calibri"/>
      <family val="2"/>
    </font>
    <font>
      <sz val="14"/>
      <color indexed="0"/>
      <name val="Calibri"/>
      <family val="2"/>
    </font>
    <font>
      <sz val="14"/>
      <color indexed="8"/>
      <name val="Calibri"/>
      <family val="2"/>
    </font>
    <font>
      <b/>
      <sz val="14"/>
      <color indexed="8"/>
      <name val="Calibri"/>
      <family val="2"/>
    </font>
    <font>
      <sz val="14"/>
      <color theme="1"/>
      <name val="Calibri"/>
      <family val="2"/>
      <scheme val="minor"/>
    </font>
    <font>
      <b/>
      <sz val="14"/>
      <name val="Calibri"/>
      <family val="2"/>
    </font>
    <font>
      <sz val="12"/>
      <color theme="1"/>
      <name val="Calibri"/>
      <family val="2"/>
      <scheme val="minor"/>
    </font>
    <font>
      <b/>
      <sz val="12"/>
      <color indexed="8"/>
      <name val="Calibri"/>
      <family val="2"/>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6"/>
      <color indexed="8"/>
      <name val="Calibri"/>
      <family val="2"/>
    </font>
    <font>
      <b/>
      <sz val="14"/>
      <color rgb="FF0066FF"/>
      <name val="Calibri"/>
      <family val="2"/>
    </font>
    <font>
      <b/>
      <sz val="14"/>
      <color rgb="FF0066FF"/>
      <name val="Calibri"/>
      <family val="2"/>
      <scheme val="minor"/>
    </font>
    <font>
      <b/>
      <sz val="14"/>
      <name val="Calibri"/>
      <family val="2"/>
      <scheme val="minor"/>
    </font>
    <font>
      <i/>
      <sz val="11"/>
      <color theme="1"/>
      <name val="Calibri"/>
      <family val="2"/>
      <scheme val="minor"/>
    </font>
    <font>
      <b/>
      <sz val="28"/>
      <color indexed="8"/>
      <name val="Calibri"/>
      <family val="2"/>
    </font>
    <font>
      <b/>
      <i/>
      <sz val="11"/>
      <color theme="1"/>
      <name val="Calibri"/>
      <family val="2"/>
      <scheme val="minor"/>
    </font>
    <font>
      <b/>
      <sz val="10"/>
      <color theme="1"/>
      <name val="Calibri"/>
      <family val="2"/>
      <scheme val="minor"/>
    </font>
    <font>
      <sz val="11"/>
      <color theme="0"/>
      <name val="Calibri"/>
      <family val="2"/>
      <scheme val="minor"/>
    </font>
    <font>
      <b/>
      <sz val="11"/>
      <name val="Calibri"/>
      <family val="2"/>
      <scheme val="minor"/>
    </font>
    <font>
      <b/>
      <sz val="14"/>
      <color theme="3" tint="0.39997558519241921"/>
      <name val="Calibri"/>
      <family val="2"/>
      <scheme val="minor"/>
    </font>
    <font>
      <sz val="8"/>
      <name val="Verdana"/>
    </font>
    <font>
      <b/>
      <sz val="12"/>
      <name val="Calibri"/>
      <family val="2"/>
    </font>
    <font>
      <sz val="11"/>
      <color indexed="8"/>
      <name val="Calibri"/>
      <family val="2"/>
    </font>
    <font>
      <b/>
      <sz val="14"/>
      <color indexed="30"/>
      <name val="Calibri"/>
      <family val="2"/>
    </font>
    <font>
      <sz val="12"/>
      <color indexed="8"/>
      <name val="Calibri"/>
      <family val="2"/>
    </font>
    <font>
      <b/>
      <sz val="14"/>
      <color indexed="62"/>
      <name val="Calibri"/>
      <family val="2"/>
    </font>
    <font>
      <b/>
      <i/>
      <sz val="11"/>
      <color indexed="8"/>
      <name val="Calibri"/>
      <family val="2"/>
    </font>
  </fonts>
  <fills count="13">
    <fill>
      <patternFill patternType="none"/>
    </fill>
    <fill>
      <patternFill patternType="gray125"/>
    </fill>
    <fill>
      <patternFill patternType="solid">
        <fgColor indexed="1"/>
      </patternFill>
    </fill>
    <fill>
      <patternFill patternType="solid">
        <fgColor indexed="13"/>
        <bgColor indexed="64"/>
      </patternFill>
    </fill>
    <fill>
      <patternFill patternType="solid">
        <fgColor indexed="5"/>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4" tint="0.59999389629810485"/>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8"/>
      </right>
      <top/>
      <bottom style="medium">
        <color indexed="64"/>
      </bottom>
      <diagonal/>
    </border>
  </borders>
  <cellStyleXfs count="1">
    <xf numFmtId="0" fontId="0" fillId="0" borderId="0"/>
  </cellStyleXfs>
  <cellXfs count="154">
    <xf numFmtId="0" fontId="0" fillId="0" borderId="0" xfId="0"/>
    <xf numFmtId="164" fontId="1" fillId="0" borderId="8"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0" fillId="0" borderId="0" xfId="0" applyNumberFormat="1"/>
    <xf numFmtId="0" fontId="12" fillId="0" borderId="0" xfId="0" applyFont="1" applyAlignment="1">
      <alignment horizontal="right"/>
    </xf>
    <xf numFmtId="0" fontId="11" fillId="0" borderId="0" xfId="0" applyFont="1" applyAlignment="1">
      <alignment horizontal="left"/>
    </xf>
    <xf numFmtId="0" fontId="19" fillId="0" borderId="0" xfId="0" applyFont="1"/>
    <xf numFmtId="0" fontId="12" fillId="0" borderId="0" xfId="0" applyFont="1" applyAlignment="1">
      <alignment horizontal="left"/>
    </xf>
    <xf numFmtId="164" fontId="1" fillId="6" borderId="8" xfId="0" applyNumberFormat="1" applyFont="1" applyFill="1" applyBorder="1" applyAlignment="1">
      <alignment horizontal="center" vertical="center"/>
    </xf>
    <xf numFmtId="164" fontId="1" fillId="6" borderId="9" xfId="0" applyNumberFormat="1" applyFont="1" applyFill="1" applyBorder="1" applyAlignment="1">
      <alignment horizontal="center" vertical="center"/>
    </xf>
    <xf numFmtId="0" fontId="18" fillId="0" borderId="0" xfId="0" applyFont="1" applyBorder="1"/>
    <xf numFmtId="0" fontId="0" fillId="0" borderId="0" xfId="0" applyBorder="1"/>
    <xf numFmtId="0" fontId="23" fillId="8" borderId="11" xfId="0" applyFont="1" applyFill="1" applyBorder="1" applyAlignment="1">
      <alignment horizontal="center" vertical="center"/>
    </xf>
    <xf numFmtId="0" fontId="23" fillId="8" borderId="12" xfId="0" applyFont="1" applyFill="1" applyBorder="1" applyAlignment="1">
      <alignment horizontal="center" vertical="center"/>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16" fillId="0" borderId="0" xfId="0" applyFont="1" applyFill="1" applyAlignment="1">
      <alignment horizontal="center"/>
    </xf>
    <xf numFmtId="0" fontId="0" fillId="0" borderId="13" xfId="0" applyBorder="1" applyAlignment="1">
      <alignment horizontal="center"/>
    </xf>
    <xf numFmtId="164" fontId="6" fillId="9" borderId="9" xfId="0" applyNumberFormat="1" applyFont="1" applyFill="1" applyBorder="1" applyAlignment="1">
      <alignment horizontal="center" vertical="center"/>
    </xf>
    <xf numFmtId="0" fontId="22" fillId="9" borderId="0" xfId="0" applyFont="1" applyFill="1"/>
    <xf numFmtId="164" fontId="6" fillId="9" borderId="4" xfId="0" applyNumberFormat="1" applyFont="1" applyFill="1" applyBorder="1" applyAlignment="1">
      <alignment horizontal="center" vertical="center"/>
    </xf>
    <xf numFmtId="164" fontId="6" fillId="9" borderId="6" xfId="0" applyNumberFormat="1" applyFont="1" applyFill="1" applyBorder="1" applyAlignment="1">
      <alignment horizontal="center"/>
    </xf>
    <xf numFmtId="0" fontId="1" fillId="0" borderId="0" xfId="0" applyFont="1" applyAlignment="1">
      <alignment vertical="center"/>
    </xf>
    <xf numFmtId="0" fontId="16" fillId="0" borderId="2" xfId="0" applyFont="1" applyFill="1" applyBorder="1" applyAlignment="1">
      <alignment horizontal="center" vertical="center"/>
    </xf>
    <xf numFmtId="0" fontId="16" fillId="0" borderId="33" xfId="0" applyFont="1" applyFill="1" applyBorder="1" applyAlignment="1">
      <alignment horizontal="center" vertical="center"/>
    </xf>
    <xf numFmtId="164" fontId="6" fillId="0" borderId="34" xfId="0" applyNumberFormat="1" applyFont="1" applyBorder="1" applyAlignment="1">
      <alignment horizontal="center" vertical="center"/>
    </xf>
    <xf numFmtId="0" fontId="16" fillId="0" borderId="3" xfId="0" applyFont="1" applyFill="1" applyBorder="1" applyAlignment="1">
      <alignment horizontal="center" vertical="center"/>
    </xf>
    <xf numFmtId="0" fontId="16" fillId="0" borderId="35" xfId="0" applyFont="1" applyFill="1" applyBorder="1" applyAlignment="1">
      <alignment horizontal="center" vertical="center"/>
    </xf>
    <xf numFmtId="164" fontId="6" fillId="0" borderId="31" xfId="0" applyNumberFormat="1" applyFont="1" applyBorder="1" applyAlignment="1">
      <alignment horizontal="center" vertical="center"/>
    </xf>
    <xf numFmtId="164" fontId="6" fillId="0" borderId="32" xfId="0" applyNumberFormat="1" applyFont="1" applyBorder="1" applyAlignment="1">
      <alignment horizontal="center" vertical="center"/>
    </xf>
    <xf numFmtId="164" fontId="14" fillId="4" borderId="1" xfId="0" applyNumberFormat="1" applyFont="1" applyFill="1" applyBorder="1" applyAlignment="1">
      <alignment horizontal="center" vertical="center"/>
    </xf>
    <xf numFmtId="0" fontId="15" fillId="0" borderId="1" xfId="0" applyNumberFormat="1" applyFont="1" applyBorder="1" applyAlignment="1">
      <alignment horizontal="center" vertical="center"/>
    </xf>
    <xf numFmtId="0" fontId="11"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NumberFormat="1" applyAlignment="1">
      <alignment vertical="center"/>
    </xf>
    <xf numFmtId="0" fontId="15" fillId="0" borderId="10" xfId="0" applyNumberFormat="1" applyFont="1" applyBorder="1" applyAlignment="1">
      <alignment horizontal="center" vertical="center"/>
    </xf>
    <xf numFmtId="0" fontId="7" fillId="0" borderId="15" xfId="0" applyNumberFormat="1" applyFont="1" applyBorder="1" applyAlignment="1">
      <alignment horizontal="center" vertical="center"/>
    </xf>
    <xf numFmtId="164" fontId="5" fillId="5" borderId="1" xfId="0" applyNumberFormat="1" applyFont="1" applyFill="1" applyBorder="1" applyAlignment="1">
      <alignment horizontal="center" vertical="center"/>
    </xf>
    <xf numFmtId="0" fontId="3" fillId="0" borderId="18" xfId="0" applyNumberFormat="1" applyFont="1" applyBorder="1" applyAlignment="1">
      <alignment vertical="center"/>
    </xf>
    <xf numFmtId="0" fontId="4" fillId="0" borderId="0" xfId="0" applyNumberFormat="1" applyFont="1" applyBorder="1" applyAlignment="1">
      <alignment horizontal="center" vertical="center"/>
    </xf>
    <xf numFmtId="0" fontId="15" fillId="2" borderId="10" xfId="0" applyNumberFormat="1" applyFont="1" applyFill="1" applyBorder="1" applyAlignment="1">
      <alignment horizontal="center" vertical="center"/>
    </xf>
    <xf numFmtId="0" fontId="5" fillId="0" borderId="15" xfId="0" applyNumberFormat="1" applyFont="1" applyBorder="1" applyAlignment="1">
      <alignment horizontal="center" vertical="center"/>
    </xf>
    <xf numFmtId="0" fontId="0" fillId="0" borderId="0" xfId="0" applyAlignment="1">
      <alignment horizontal="center" vertical="center"/>
    </xf>
    <xf numFmtId="0" fontId="0" fillId="0" borderId="10" xfId="0" applyBorder="1" applyAlignment="1">
      <alignment vertical="center"/>
    </xf>
    <xf numFmtId="0" fontId="0" fillId="0" borderId="15" xfId="0" applyBorder="1" applyAlignment="1">
      <alignment vertical="center"/>
    </xf>
    <xf numFmtId="0" fontId="0" fillId="0" borderId="1" xfId="0" applyBorder="1" applyAlignment="1">
      <alignment horizontal="center" vertical="center"/>
    </xf>
    <xf numFmtId="0" fontId="24" fillId="0" borderId="5" xfId="0" applyFont="1" applyFill="1" applyBorder="1" applyAlignment="1">
      <alignment horizontal="center" vertical="center"/>
    </xf>
    <xf numFmtId="0" fontId="24" fillId="0" borderId="20" xfId="0" applyFont="1" applyFill="1" applyBorder="1" applyAlignment="1">
      <alignment horizontal="center" vertical="center"/>
    </xf>
    <xf numFmtId="164" fontId="11" fillId="0" borderId="1" xfId="0" applyNumberFormat="1" applyFont="1" applyBorder="1" applyAlignment="1">
      <alignment horizontal="center" vertical="center"/>
    </xf>
    <xf numFmtId="164" fontId="11" fillId="5" borderId="16" xfId="0" applyNumberFormat="1" applyFont="1" applyFill="1" applyBorder="1" applyAlignment="1">
      <alignment horizontal="center" vertical="center"/>
    </xf>
    <xf numFmtId="0" fontId="2" fillId="0" borderId="0" xfId="0" applyFont="1" applyAlignment="1">
      <alignment vertical="center"/>
    </xf>
    <xf numFmtId="0" fontId="15" fillId="0" borderId="13" xfId="0" applyNumberFormat="1" applyFont="1" applyBorder="1" applyAlignment="1">
      <alignment vertical="center"/>
    </xf>
    <xf numFmtId="164" fontId="7" fillId="0" borderId="1" xfId="0" applyNumberFormat="1" applyFont="1" applyBorder="1" applyAlignment="1">
      <alignment horizontal="center" vertical="center"/>
    </xf>
    <xf numFmtId="0" fontId="15" fillId="2" borderId="13" xfId="0" applyNumberFormat="1" applyFont="1" applyFill="1" applyBorder="1" applyAlignment="1">
      <alignment horizontal="center" vertical="center"/>
    </xf>
    <xf numFmtId="0" fontId="1" fillId="0" borderId="7" xfId="0" applyFont="1" applyBorder="1" applyAlignment="1">
      <alignment horizontal="left" vertical="center"/>
    </xf>
    <xf numFmtId="0" fontId="1" fillId="10" borderId="7" xfId="0" applyFont="1" applyFill="1" applyBorder="1" applyAlignment="1">
      <alignment horizontal="left" vertical="center"/>
    </xf>
    <xf numFmtId="0" fontId="0" fillId="10" borderId="8" xfId="0" applyFill="1" applyBorder="1" applyAlignment="1">
      <alignment horizontal="center" vertical="center"/>
    </xf>
    <xf numFmtId="0" fontId="1" fillId="10" borderId="27" xfId="0" applyFont="1" applyFill="1" applyBorder="1" applyAlignment="1">
      <alignment horizontal="left" vertical="center"/>
    </xf>
    <xf numFmtId="0" fontId="0" fillId="10" borderId="28" xfId="0" applyFill="1" applyBorder="1" applyAlignment="1">
      <alignment horizontal="center" vertical="center"/>
    </xf>
    <xf numFmtId="164" fontId="1" fillId="10" borderId="28" xfId="0" applyNumberFormat="1" applyFont="1" applyFill="1" applyBorder="1" applyAlignment="1">
      <alignment horizontal="center" vertical="center"/>
    </xf>
    <xf numFmtId="164" fontId="1" fillId="10" borderId="29" xfId="0" applyNumberFormat="1" applyFont="1" applyFill="1" applyBorder="1" applyAlignment="1">
      <alignment horizontal="center" vertical="center"/>
    </xf>
    <xf numFmtId="0" fontId="1" fillId="0" borderId="7" xfId="0" applyFont="1" applyFill="1" applyBorder="1" applyAlignment="1">
      <alignment horizontal="left" vertical="center"/>
    </xf>
    <xf numFmtId="0" fontId="0" fillId="0" borderId="8" xfId="0" applyFill="1" applyBorder="1" applyAlignment="1">
      <alignment horizontal="center" vertical="center"/>
    </xf>
    <xf numFmtId="164" fontId="1" fillId="0" borderId="8"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2" fontId="0" fillId="0" borderId="8" xfId="0" applyNumberFormat="1" applyBorder="1" applyAlignment="1">
      <alignment horizontal="center" vertical="center"/>
    </xf>
    <xf numFmtId="0" fontId="26" fillId="8" borderId="10" xfId="0" applyFont="1" applyFill="1" applyBorder="1" applyAlignment="1">
      <alignment horizontal="center" vertical="center"/>
    </xf>
    <xf numFmtId="164" fontId="7" fillId="11" borderId="1"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pplyBorder="1" applyAlignment="1">
      <alignment horizontal="center" vertical="center"/>
    </xf>
    <xf numFmtId="164" fontId="1" fillId="0" borderId="0" xfId="0" applyNumberFormat="1" applyFont="1" applyFill="1" applyBorder="1" applyAlignment="1">
      <alignment horizontal="center" vertical="center"/>
    </xf>
    <xf numFmtId="0" fontId="0" fillId="0" borderId="0" xfId="0" applyFill="1" applyBorder="1"/>
    <xf numFmtId="0" fontId="27" fillId="0" borderId="0" xfId="0" applyFont="1"/>
    <xf numFmtId="0" fontId="27" fillId="0" borderId="0" xfId="0" applyFont="1" applyAlignment="1">
      <alignment vertical="center"/>
    </xf>
    <xf numFmtId="0" fontId="28" fillId="0" borderId="10" xfId="0" applyFont="1" applyBorder="1" applyAlignment="1">
      <alignment horizontal="center" vertical="center"/>
    </xf>
    <xf numFmtId="0" fontId="7" fillId="0" borderId="15" xfId="0" applyFont="1" applyBorder="1" applyAlignment="1">
      <alignment horizontal="center" vertical="center"/>
    </xf>
    <xf numFmtId="0" fontId="5" fillId="0" borderId="0" xfId="0" applyFont="1" applyAlignment="1">
      <alignment horizontal="left"/>
    </xf>
    <xf numFmtId="0" fontId="4" fillId="0" borderId="18" xfId="0" applyFont="1" applyBorder="1" applyAlignment="1">
      <alignment vertical="center"/>
    </xf>
    <xf numFmtId="0" fontId="4" fillId="0" borderId="0" xfId="0" applyFont="1" applyAlignment="1">
      <alignment horizontal="center" vertical="center"/>
    </xf>
    <xf numFmtId="0" fontId="28" fillId="12" borderId="10" xfId="0" applyFont="1" applyFill="1" applyBorder="1" applyAlignment="1">
      <alignment horizontal="center" vertical="center"/>
    </xf>
    <xf numFmtId="0" fontId="5" fillId="0" borderId="15" xfId="0" applyFont="1" applyBorder="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xf>
    <xf numFmtId="0" fontId="27" fillId="0" borderId="10" xfId="0" applyFont="1" applyBorder="1" applyAlignment="1">
      <alignment vertical="center"/>
    </xf>
    <xf numFmtId="0" fontId="27" fillId="0" borderId="15" xfId="0" applyFont="1" applyBorder="1" applyAlignment="1">
      <alignment vertical="center"/>
    </xf>
    <xf numFmtId="0" fontId="27" fillId="0" borderId="1" xfId="0" applyFont="1" applyBorder="1" applyAlignment="1">
      <alignment horizontal="center" vertical="center"/>
    </xf>
    <xf numFmtId="0" fontId="28" fillId="0" borderId="0" xfId="0" applyFont="1" applyAlignment="1">
      <alignment horizontal="center"/>
    </xf>
    <xf numFmtId="0" fontId="29" fillId="0" borderId="30" xfId="0" applyFont="1" applyBorder="1" applyAlignment="1">
      <alignment horizontal="right" vertical="center"/>
    </xf>
    <xf numFmtId="0" fontId="28" fillId="0" borderId="2" xfId="0" applyFont="1" applyBorder="1" applyAlignment="1">
      <alignment horizontal="center" vertical="center"/>
    </xf>
    <xf numFmtId="0" fontId="28" fillId="0" borderId="33" xfId="0" applyFont="1" applyBorder="1" applyAlignment="1">
      <alignment horizontal="center" vertical="center"/>
    </xf>
    <xf numFmtId="0" fontId="29" fillId="0" borderId="31" xfId="0" applyFont="1" applyBorder="1" applyAlignment="1">
      <alignment horizontal="right" vertical="center"/>
    </xf>
    <xf numFmtId="0" fontId="28" fillId="0" borderId="3" xfId="0" applyFont="1" applyBorder="1" applyAlignment="1">
      <alignment horizontal="center" vertical="center"/>
    </xf>
    <xf numFmtId="0" fontId="28" fillId="0" borderId="35" xfId="0" applyFont="1" applyBorder="1" applyAlignment="1">
      <alignment horizontal="center" vertical="center"/>
    </xf>
    <xf numFmtId="0" fontId="29" fillId="0" borderId="32" xfId="0" applyFont="1" applyBorder="1" applyAlignment="1">
      <alignment horizontal="right" vertical="center"/>
    </xf>
    <xf numFmtId="0" fontId="30" fillId="0" borderId="5" xfId="0" applyFont="1" applyBorder="1" applyAlignment="1">
      <alignment horizontal="center" vertical="center"/>
    </xf>
    <xf numFmtId="0" fontId="30" fillId="0" borderId="20" xfId="0" applyFont="1" applyBorder="1" applyAlignment="1">
      <alignment horizontal="center" vertical="center"/>
    </xf>
    <xf numFmtId="0" fontId="14" fillId="0" borderId="0" xfId="0" applyFont="1" applyAlignment="1">
      <alignment horizontal="right"/>
    </xf>
    <xf numFmtId="0" fontId="28" fillId="0" borderId="13" xfId="0" applyFont="1" applyBorder="1" applyAlignment="1">
      <alignment vertical="center"/>
    </xf>
    <xf numFmtId="0" fontId="28" fillId="0" borderId="1" xfId="0" applyFont="1" applyBorder="1" applyAlignment="1">
      <alignment horizontal="center" vertical="center"/>
    </xf>
    <xf numFmtId="0" fontId="14" fillId="0" borderId="0" xfId="0" applyFont="1" applyAlignment="1">
      <alignment horizontal="left"/>
    </xf>
    <xf numFmtId="0" fontId="5" fillId="0" borderId="1" xfId="0" applyFont="1" applyBorder="1" applyAlignment="1">
      <alignment horizontal="center" vertical="center"/>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41" xfId="0" applyBorder="1" applyAlignment="1">
      <alignment vertical="top" wrapText="1"/>
    </xf>
    <xf numFmtId="0" fontId="0" fillId="0" borderId="18" xfId="0" applyBorder="1" applyAlignment="1"/>
    <xf numFmtId="0" fontId="0" fillId="0" borderId="0" xfId="0" applyBorder="1" applyAlignment="1"/>
    <xf numFmtId="0" fontId="0" fillId="0" borderId="41" xfId="0" applyBorder="1" applyAlignment="1"/>
    <xf numFmtId="0" fontId="0" fillId="0" borderId="42" xfId="0" applyBorder="1" applyAlignment="1"/>
    <xf numFmtId="0" fontId="0" fillId="0" borderId="43" xfId="0" applyBorder="1" applyAlignment="1"/>
    <xf numFmtId="0" fontId="0" fillId="0" borderId="44" xfId="0" applyBorder="1" applyAlignment="1"/>
    <xf numFmtId="49" fontId="11" fillId="0" borderId="21" xfId="0" applyNumberFormat="1" applyFont="1" applyBorder="1" applyAlignment="1">
      <alignment horizontal="center" vertical="center" wrapText="1"/>
    </xf>
    <xf numFmtId="49" fontId="21" fillId="0" borderId="22" xfId="0" applyNumberFormat="1" applyFont="1" applyBorder="1" applyAlignment="1">
      <alignment horizontal="center" vertical="center" wrapText="1"/>
    </xf>
    <xf numFmtId="49" fontId="21" fillId="0" borderId="24"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0" fontId="9" fillId="0" borderId="0" xfId="0" applyFont="1" applyAlignment="1">
      <alignment vertical="center"/>
    </xf>
    <xf numFmtId="0" fontId="27" fillId="0" borderId="37" xfId="0" applyFont="1" applyBorder="1" applyAlignment="1">
      <alignment vertical="center"/>
    </xf>
    <xf numFmtId="0" fontId="2" fillId="0" borderId="0" xfId="0" applyFont="1" applyAlignment="1">
      <alignment vertical="center"/>
    </xf>
    <xf numFmtId="165" fontId="5" fillId="0" borderId="21" xfId="0" applyNumberFormat="1" applyFont="1" applyBorder="1" applyAlignment="1">
      <alignment horizontal="center" vertical="center" wrapText="1"/>
    </xf>
    <xf numFmtId="165" fontId="5" fillId="0" borderId="22" xfId="0" applyNumberFormat="1" applyFont="1" applyBorder="1" applyAlignment="1">
      <alignment horizontal="center" vertical="center" wrapText="1"/>
    </xf>
    <xf numFmtId="165" fontId="5" fillId="0" borderId="24" xfId="0" applyNumberFormat="1" applyFont="1" applyBorder="1" applyAlignment="1">
      <alignment horizontal="center" vertical="center" wrapText="1"/>
    </xf>
    <xf numFmtId="165" fontId="5" fillId="0" borderId="26" xfId="0" applyNumberFormat="1" applyFont="1" applyBorder="1" applyAlignment="1">
      <alignment horizontal="center" vertical="center" wrapText="1"/>
    </xf>
    <xf numFmtId="164" fontId="13" fillId="7" borderId="23" xfId="0" applyNumberFormat="1" applyFont="1" applyFill="1" applyBorder="1" applyAlignment="1">
      <alignment horizontal="center" vertical="center"/>
    </xf>
    <xf numFmtId="164" fontId="13" fillId="7" borderId="25" xfId="0" applyNumberFormat="1" applyFont="1" applyFill="1" applyBorder="1" applyAlignment="1">
      <alignment horizontal="center" vertical="center"/>
    </xf>
    <xf numFmtId="164" fontId="13" fillId="7" borderId="16" xfId="0" applyNumberFormat="1" applyFont="1" applyFill="1" applyBorder="1" applyAlignment="1">
      <alignment horizontal="center" vertical="center"/>
    </xf>
    <xf numFmtId="0" fontId="31" fillId="0" borderId="19" xfId="0" applyFont="1" applyBorder="1" applyAlignment="1">
      <alignment horizontal="center" vertical="center"/>
    </xf>
    <xf numFmtId="0" fontId="31" fillId="0" borderId="46" xfId="0" applyFont="1" applyBorder="1" applyAlignment="1">
      <alignment horizontal="center" vertical="center"/>
    </xf>
    <xf numFmtId="0" fontId="20" fillId="0" borderId="19" xfId="0" applyFont="1" applyBorder="1" applyAlignment="1">
      <alignment horizontal="center" vertical="center"/>
    </xf>
    <xf numFmtId="0" fontId="20" fillId="0" borderId="17" xfId="0" applyFont="1" applyBorder="1" applyAlignment="1">
      <alignment horizontal="center"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7" fillId="11" borderId="13" xfId="0" applyFont="1" applyFill="1" applyBorder="1" applyAlignment="1">
      <alignment horizontal="center" vertical="center"/>
    </xf>
    <xf numFmtId="0" fontId="7" fillId="11" borderId="14" xfId="0" applyFont="1" applyFill="1" applyBorder="1" applyAlignment="1">
      <alignment horizontal="center" vertical="center"/>
    </xf>
    <xf numFmtId="0" fontId="10" fillId="0" borderId="10" xfId="0" applyFont="1" applyBorder="1" applyAlignment="1">
      <alignment horizontal="right" vertical="center"/>
    </xf>
    <xf numFmtId="0" fontId="10" fillId="0" borderId="15" xfId="0" applyFont="1" applyBorder="1" applyAlignment="1">
      <alignment horizontal="right" vertical="center"/>
    </xf>
    <xf numFmtId="0" fontId="10" fillId="0" borderId="27" xfId="0" applyFont="1" applyBorder="1" applyAlignment="1">
      <alignment horizontal="right" vertical="center"/>
    </xf>
    <xf numFmtId="0" fontId="10" fillId="0" borderId="36" xfId="0" applyFont="1" applyBorder="1" applyAlignment="1">
      <alignment horizontal="right" vertical="center"/>
    </xf>
    <xf numFmtId="0" fontId="10" fillId="3" borderId="13" xfId="0" applyNumberFormat="1" applyFont="1" applyFill="1" applyBorder="1" applyAlignment="1">
      <alignment horizontal="center" vertical="center"/>
    </xf>
    <xf numFmtId="0" fontId="10" fillId="3" borderId="14" xfId="0" applyNumberFormat="1" applyFont="1" applyFill="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7" fillId="11" borderId="13" xfId="0" applyFont="1" applyFill="1" applyBorder="1" applyAlignment="1">
      <alignment horizontal="center" vertical="center"/>
    </xf>
    <xf numFmtId="0" fontId="17" fillId="11" borderId="14" xfId="0" applyFont="1" applyFill="1" applyBorder="1" applyAlignment="1">
      <alignment horizontal="center" vertical="center"/>
    </xf>
    <xf numFmtId="0" fontId="27" fillId="0" borderId="45" xfId="0" applyFont="1" applyBorder="1" applyAlignment="1">
      <alignment vertical="center"/>
    </xf>
    <xf numFmtId="0" fontId="28" fillId="0" borderId="0" xfId="0" applyFont="1" applyFill="1" applyAlignment="1">
      <alignment horizontal="center"/>
    </xf>
  </cellXfs>
  <cellStyles count="1">
    <cellStyle name="Normal" xfId="0" builtinId="0"/>
  </cellStyles>
  <dxfs count="0"/>
  <tableStyles count="0" defaultTableStyle="TableStyleMedium9"/>
  <colors>
    <mruColors>
      <color rgb="FF0066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7</xdr:col>
      <xdr:colOff>373380</xdr:colOff>
      <xdr:row>6</xdr:row>
      <xdr:rowOff>0</xdr:rowOff>
    </xdr:from>
    <xdr:to>
      <xdr:col>17</xdr:col>
      <xdr:colOff>22860</xdr:colOff>
      <xdr:row>25</xdr:row>
      <xdr:rowOff>121920</xdr:rowOff>
    </xdr:to>
    <xdr:sp macro="" textlink="">
      <xdr:nvSpPr>
        <xdr:cNvPr id="2" name="TextBox 1"/>
        <xdr:cNvSpPr txBox="1"/>
      </xdr:nvSpPr>
      <xdr:spPr>
        <a:xfrm>
          <a:off x="9707880" y="1935480"/>
          <a:ext cx="4701540" cy="440436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u="sng"/>
            <a:t>Calculate</a:t>
          </a:r>
          <a:r>
            <a:rPr lang="en-US" sz="1400" b="1" u="sng" baseline="0"/>
            <a:t> CONTINUOUS Ventilation needed </a:t>
          </a:r>
        </a:p>
        <a:p>
          <a:endParaRPr lang="en-US" sz="1100" baseline="0"/>
        </a:p>
        <a:p>
          <a:r>
            <a:rPr lang="en-US" sz="1100" baseline="0"/>
            <a:t>1) Multiply Greatest of Bedrooms + 1 or Number of People x 7.5cfm</a:t>
          </a:r>
          <a:br>
            <a:rPr lang="en-US" sz="1100" baseline="0"/>
          </a:br>
          <a:endParaRPr lang="en-US" sz="1100" baseline="0"/>
        </a:p>
        <a:p>
          <a:r>
            <a:rPr lang="en-US" sz="1100"/>
            <a:t>2)Calculate</a:t>
          </a:r>
          <a:r>
            <a:rPr lang="en-US" sz="1100" baseline="0"/>
            <a:t> 1 cfm per 100 Sq ft Floor Area.</a:t>
          </a:r>
        </a:p>
        <a:p>
          <a:endParaRPr lang="en-US" sz="1100" baseline="0"/>
        </a:p>
        <a:p>
          <a:r>
            <a:rPr lang="en-US" sz="1100" baseline="0"/>
            <a:t>3) Calculate Spot Ventilation Deficit by taking required ventilation (e.g. Kitchen 100cfm or Bathroom 50cfm) and  subtracting 20 cfm if operable window in room and subtracting measured cfm of existing fan.  Divide Total Deficit by 4.</a:t>
          </a:r>
          <a:br>
            <a:rPr lang="en-US" sz="1100" baseline="0"/>
          </a:br>
          <a:r>
            <a:rPr lang="en-US" sz="1200" b="1"/>
            <a:t>Add </a:t>
          </a:r>
          <a:r>
            <a:rPr lang="en-US" sz="1200" b="1" baseline="0"/>
            <a:t>Calculations (1, 2 and 3) to Determine Ventilation Needed</a:t>
          </a:r>
          <a:r>
            <a:rPr lang="en-US" sz="1100" baseline="0"/>
            <a:t>. </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latin typeface="+mn-lt"/>
              <a:ea typeface="+mn-ea"/>
              <a:cs typeface="+mn-cs"/>
            </a:rPr>
            <a:t>Calculate</a:t>
          </a:r>
          <a:r>
            <a:rPr lang="en-US" sz="1400" b="1" u="sng" baseline="0">
              <a:solidFill>
                <a:schemeClr val="dk1"/>
              </a:solidFill>
              <a:latin typeface="+mn-lt"/>
              <a:ea typeface="+mn-ea"/>
              <a:cs typeface="+mn-cs"/>
            </a:rPr>
            <a:t> Infiltration Credit  </a:t>
          </a:r>
          <a:endParaRPr lang="en-US" sz="1400" b="1" u="sng"/>
        </a:p>
        <a:p>
          <a:endParaRPr lang="en-US" sz="1100" baseline="0"/>
        </a:p>
        <a:p>
          <a:r>
            <a:rPr lang="en-US" sz="1100"/>
            <a:t>A)</a:t>
          </a:r>
          <a:r>
            <a:rPr lang="en-US" sz="1100" baseline="0"/>
            <a:t> </a:t>
          </a:r>
          <a:r>
            <a:rPr lang="en-US" sz="1100"/>
            <a:t>Calcu</a:t>
          </a:r>
          <a:r>
            <a:rPr lang="en-US" sz="1100" baseline="0"/>
            <a:t>late Infiltration Credit By taking CFM50 Blower Door Reading and Dividing  by N-Value. </a:t>
          </a:r>
          <a:r>
            <a:rPr lang="en-US" sz="1100" i="1" baseline="0"/>
            <a:t>(See Table Below)</a:t>
          </a:r>
        </a:p>
        <a:p>
          <a:r>
            <a:rPr lang="en-US" sz="1100" baseline="0"/>
            <a:t/>
          </a:r>
          <a:br>
            <a:rPr lang="en-US" sz="1100" baseline="0"/>
          </a:br>
          <a:r>
            <a:rPr lang="en-US" sz="1100" baseline="0"/>
            <a:t>B)Calculate Sq Ft Floor Area and Multiply by .02</a:t>
          </a:r>
        </a:p>
        <a:p>
          <a:pPr eaLnBrk="1" fontAlgn="auto" latinLnBrk="0" hangingPunct="1"/>
          <a:r>
            <a:rPr lang="en-US" sz="1100" b="1">
              <a:solidFill>
                <a:schemeClr val="dk1"/>
              </a:solidFill>
              <a:latin typeface="+mn-lt"/>
              <a:ea typeface="+mn-ea"/>
              <a:cs typeface="+mn-cs"/>
            </a:rPr>
            <a:t>I</a:t>
          </a:r>
          <a:r>
            <a:rPr lang="en-US" sz="1100" b="1" baseline="0">
              <a:solidFill>
                <a:schemeClr val="dk1"/>
              </a:solidFill>
              <a:latin typeface="+mn-lt"/>
              <a:ea typeface="+mn-ea"/>
              <a:cs typeface="+mn-cs"/>
            </a:rPr>
            <a:t>F A is Greater than B, Then take difference (C) and Divide by 2 for Credit</a:t>
          </a:r>
          <a:endParaRPr lang="en-US" sz="1200"/>
        </a:p>
        <a:p>
          <a:pPr marL="0" marR="0" indent="0" defTabSz="914400" eaLnBrk="1" fontAlgn="auto" latinLnBrk="0" hangingPunct="1">
            <a:lnSpc>
              <a:spcPct val="100000"/>
            </a:lnSpc>
            <a:spcBef>
              <a:spcPts val="0"/>
            </a:spcBef>
            <a:spcAft>
              <a:spcPts val="0"/>
            </a:spcAft>
            <a:buClrTx/>
            <a:buSzTx/>
            <a:buFontTx/>
            <a:buNone/>
            <a:tabLst/>
            <a:defRPr/>
          </a:pPr>
          <a:r>
            <a:rPr lang="en-US" sz="1200" b="1" i="1" baseline="0"/>
            <a:t>(if A is not greater that B, then there is no credit)</a:t>
          </a:r>
          <a:r>
            <a:rPr lang="en-US" sz="1200" b="1" baseline="0"/>
            <a:t/>
          </a:r>
          <a:br>
            <a:rPr lang="en-US" sz="1200" b="1" baseline="0"/>
          </a:br>
          <a:r>
            <a:rPr lang="en-US" sz="1200" b="1" baseline="0"/>
            <a:t/>
          </a:r>
          <a:br>
            <a:rPr lang="en-US" sz="1200" b="1" baseline="0"/>
          </a:br>
          <a:r>
            <a:rPr lang="en-US" sz="1400" b="1" u="sng">
              <a:solidFill>
                <a:schemeClr val="dk1"/>
              </a:solidFill>
              <a:latin typeface="+mn-lt"/>
              <a:ea typeface="+mn-ea"/>
              <a:cs typeface="+mn-cs"/>
            </a:rPr>
            <a:t>Determine Ventilation</a:t>
          </a:r>
          <a:r>
            <a:rPr lang="en-US" sz="1400" b="1" u="sng" baseline="0">
              <a:solidFill>
                <a:schemeClr val="dk1"/>
              </a:solidFill>
              <a:latin typeface="+mn-lt"/>
              <a:ea typeface="+mn-ea"/>
              <a:cs typeface="+mn-cs"/>
            </a:rPr>
            <a:t> to Add  </a:t>
          </a:r>
          <a:endParaRPr lang="en-US" sz="1100" b="1" u="sng">
            <a:solidFill>
              <a:schemeClr val="dk1"/>
            </a:solidFill>
            <a:latin typeface="+mn-lt"/>
            <a:ea typeface="+mn-ea"/>
            <a:cs typeface="+mn-cs"/>
          </a:endParaRPr>
        </a:p>
        <a:p>
          <a:r>
            <a:rPr lang="en-US" sz="1200" b="1"/>
            <a:t>Subtract</a:t>
          </a:r>
          <a:r>
            <a:rPr lang="en-US" sz="1200" b="1" baseline="0"/>
            <a:t> Infiltration Credit from Ventilation Needed </a:t>
          </a:r>
          <a:endParaRPr lang="en-US" sz="12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3:P63"/>
  <sheetViews>
    <sheetView tabSelected="1" topLeftCell="C1" workbookViewId="0">
      <selection activeCell="E13" sqref="E13"/>
    </sheetView>
  </sheetViews>
  <sheetFormatPr baseColWidth="10" defaultColWidth="8.83203125" defaultRowHeight="14"/>
  <cols>
    <col min="1" max="1" width="0" hidden="1" customWidth="1"/>
    <col min="2" max="2" width="10.33203125" hidden="1" customWidth="1"/>
    <col min="3" max="3" width="8.1640625" customWidth="1"/>
    <col min="4" max="4" width="15" customWidth="1"/>
    <col min="5" max="5" width="8" customWidth="1"/>
    <col min="6" max="6" width="13.33203125" customWidth="1"/>
    <col min="7" max="7" width="9.83203125" bestFit="1" customWidth="1"/>
    <col min="9" max="9" width="13.6640625" customWidth="1"/>
    <col min="10" max="10" width="6.5" customWidth="1"/>
    <col min="11" max="15" width="6.33203125" customWidth="1"/>
    <col min="18" max="18" width="6.33203125" customWidth="1"/>
  </cols>
  <sheetData>
    <row r="3" spans="2:8" ht="36">
      <c r="E3" s="6" t="s">
        <v>35</v>
      </c>
    </row>
    <row r="4" spans="2:8" ht="15" customHeight="1">
      <c r="E4" s="6"/>
    </row>
    <row r="5" spans="2:8" ht="15">
      <c r="E5" s="35" t="s">
        <v>3</v>
      </c>
      <c r="F5" s="36"/>
      <c r="G5" s="36"/>
    </row>
    <row r="6" spans="2:8" ht="15" thickBot="1">
      <c r="E6" s="37" t="s">
        <v>1</v>
      </c>
      <c r="F6" s="36"/>
      <c r="G6" s="36"/>
    </row>
    <row r="7" spans="2:8" ht="19" thickBot="1">
      <c r="E7" s="38">
        <v>6</v>
      </c>
      <c r="F7" s="39">
        <v>7.5</v>
      </c>
      <c r="G7" s="40">
        <f>E7*F7</f>
        <v>45</v>
      </c>
      <c r="H7" s="5">
        <v>1</v>
      </c>
    </row>
    <row r="8" spans="2:8" ht="19" thickBot="1">
      <c r="D8" s="3"/>
      <c r="E8" s="37" t="s">
        <v>2</v>
      </c>
      <c r="F8" s="41"/>
      <c r="G8" s="42"/>
    </row>
    <row r="9" spans="2:8" ht="19" thickBot="1">
      <c r="E9" s="43">
        <v>1778</v>
      </c>
      <c r="F9" s="44">
        <v>100</v>
      </c>
      <c r="G9" s="40">
        <f>E9/F9</f>
        <v>17.78</v>
      </c>
      <c r="H9" s="5">
        <v>2</v>
      </c>
    </row>
    <row r="10" spans="2:8" ht="15" thickBot="1">
      <c r="B10" s="20" t="s">
        <v>29</v>
      </c>
      <c r="C10" t="s">
        <v>25</v>
      </c>
      <c r="E10" s="36"/>
      <c r="F10" s="36"/>
      <c r="G10" s="45"/>
    </row>
    <row r="11" spans="2:8" ht="15" thickBot="1">
      <c r="B11" s="20" t="s">
        <v>28</v>
      </c>
      <c r="C11" t="s">
        <v>23</v>
      </c>
      <c r="D11" s="18" t="s">
        <v>26</v>
      </c>
      <c r="E11" s="46" t="s">
        <v>7</v>
      </c>
      <c r="F11" s="47" t="s">
        <v>14</v>
      </c>
      <c r="G11" s="48" t="s">
        <v>11</v>
      </c>
    </row>
    <row r="12" spans="2:8" ht="18">
      <c r="B12" s="19">
        <f>IF($C$12="Yes",100+$E$12+$F$12,"None")</f>
        <v>60</v>
      </c>
      <c r="C12" s="17" t="s">
        <v>24</v>
      </c>
      <c r="D12" s="14" t="s">
        <v>8</v>
      </c>
      <c r="E12" s="24">
        <v>-20</v>
      </c>
      <c r="F12" s="25">
        <v>-20</v>
      </c>
      <c r="G12" s="26">
        <f>IF(B12&gt;0,+B12,"None")</f>
        <v>60</v>
      </c>
    </row>
    <row r="13" spans="2:8" ht="18">
      <c r="B13" s="21">
        <f>IF($C$13="Yes",50+$E$13+$F$13,"None")</f>
        <v>30</v>
      </c>
      <c r="C13" s="17" t="s">
        <v>24</v>
      </c>
      <c r="D13" s="15" t="s">
        <v>9</v>
      </c>
      <c r="E13" s="27">
        <v>-20</v>
      </c>
      <c r="F13" s="28"/>
      <c r="G13" s="29">
        <f>IF(B13&gt;0,+B13,"None")</f>
        <v>30</v>
      </c>
    </row>
    <row r="14" spans="2:8" ht="19" thickBot="1">
      <c r="B14" s="22">
        <f>IF($C$14="Yes",50+$E$14+$F$14,"None")</f>
        <v>30</v>
      </c>
      <c r="C14" s="153" t="s">
        <v>39</v>
      </c>
      <c r="D14" s="16" t="s">
        <v>10</v>
      </c>
      <c r="E14" s="49">
        <v>-20</v>
      </c>
      <c r="F14" s="50"/>
      <c r="G14" s="30">
        <v>30</v>
      </c>
    </row>
    <row r="15" spans="2:8" ht="19" thickBot="1">
      <c r="D15" s="3"/>
      <c r="E15" s="142" t="s">
        <v>12</v>
      </c>
      <c r="F15" s="143"/>
      <c r="G15" s="51">
        <f>SUM(G12:G14)</f>
        <v>120</v>
      </c>
    </row>
    <row r="16" spans="2:8" ht="19" thickBot="1">
      <c r="D16" s="3"/>
      <c r="E16" s="144" t="s">
        <v>13</v>
      </c>
      <c r="F16" s="145"/>
      <c r="G16" s="52">
        <f>G15/4</f>
        <v>30</v>
      </c>
      <c r="H16" s="5">
        <v>3</v>
      </c>
    </row>
    <row r="17" spans="4:15" ht="15" thickBot="1">
      <c r="E17" s="36"/>
      <c r="F17" s="36"/>
      <c r="G17" s="45"/>
    </row>
    <row r="18" spans="4:15" ht="21" thickBot="1">
      <c r="E18" s="146" t="s">
        <v>3</v>
      </c>
      <c r="F18" s="147"/>
      <c r="G18" s="31">
        <f>SUM(G7,G9,G16)</f>
        <v>92.78</v>
      </c>
    </row>
    <row r="19" spans="4:15">
      <c r="E19" s="36"/>
      <c r="F19" s="36"/>
      <c r="G19" s="36"/>
    </row>
    <row r="20" spans="4:15">
      <c r="E20" s="36"/>
      <c r="F20" s="36"/>
      <c r="G20" s="36"/>
    </row>
    <row r="21" spans="4:15">
      <c r="E21" s="53" t="s">
        <v>4</v>
      </c>
      <c r="F21" s="36"/>
      <c r="G21" s="36"/>
    </row>
    <row r="22" spans="4:15" ht="15" thickBot="1">
      <c r="E22" s="36" t="s">
        <v>5</v>
      </c>
      <c r="F22" s="37"/>
      <c r="G22" s="36"/>
    </row>
    <row r="23" spans="4:15" ht="21" thickBot="1">
      <c r="D23" s="4"/>
      <c r="E23" s="54">
        <v>1700</v>
      </c>
      <c r="F23" s="32">
        <v>23.2</v>
      </c>
      <c r="G23" s="55">
        <f>E23/F23</f>
        <v>73.275862068965523</v>
      </c>
      <c r="H23" s="7" t="s">
        <v>15</v>
      </c>
    </row>
    <row r="24" spans="4:15" ht="21" thickBot="1">
      <c r="D24" s="4"/>
      <c r="E24" s="36" t="s">
        <v>6</v>
      </c>
      <c r="F24" s="36"/>
      <c r="G24" s="42"/>
    </row>
    <row r="25" spans="4:15" ht="21" thickBot="1">
      <c r="D25" s="4"/>
      <c r="E25" s="56">
        <f>E9</f>
        <v>1778</v>
      </c>
      <c r="F25" s="33">
        <v>0.02</v>
      </c>
      <c r="G25" s="55">
        <f>E25*2/100</f>
        <v>35.56</v>
      </c>
      <c r="H25" s="7" t="s">
        <v>16</v>
      </c>
    </row>
    <row r="26" spans="4:15" ht="21" thickBot="1">
      <c r="E26" s="148" t="s">
        <v>18</v>
      </c>
      <c r="F26" s="149"/>
      <c r="G26" s="34">
        <f>IF(G23&gt;G25,G23-G25,0)</f>
        <v>37.715862068965521</v>
      </c>
      <c r="H26" s="7" t="s">
        <v>20</v>
      </c>
    </row>
    <row r="27" spans="4:15" ht="19" thickBot="1">
      <c r="E27" s="150" t="s">
        <v>4</v>
      </c>
      <c r="F27" s="151"/>
      <c r="G27" s="70">
        <f>G26/2</f>
        <v>18.85793103448276</v>
      </c>
      <c r="H27" s="23" t="s">
        <v>21</v>
      </c>
      <c r="I27" t="s">
        <v>19</v>
      </c>
    </row>
    <row r="28" spans="4:15" ht="17.25" customHeight="1" thickBot="1">
      <c r="E28" s="36"/>
      <c r="F28" s="36"/>
      <c r="G28" s="36"/>
      <c r="I28" s="69" t="s">
        <v>34</v>
      </c>
      <c r="J28" s="12" t="s">
        <v>0</v>
      </c>
      <c r="K28" s="12">
        <v>1</v>
      </c>
      <c r="L28" s="12">
        <v>1.5</v>
      </c>
      <c r="M28" s="12">
        <v>2</v>
      </c>
      <c r="N28" s="12">
        <v>2.5</v>
      </c>
      <c r="O28" s="13">
        <v>3</v>
      </c>
    </row>
    <row r="29" spans="4:15" ht="17.25" customHeight="1">
      <c r="E29" s="116" t="s">
        <v>22</v>
      </c>
      <c r="F29" s="117"/>
      <c r="G29" s="127">
        <f>IF(G18-G27&gt;0,G18-G27,"None")</f>
        <v>73.922068965517241</v>
      </c>
      <c r="I29" s="57" t="s">
        <v>30</v>
      </c>
      <c r="J29" s="68">
        <v>0.77</v>
      </c>
      <c r="K29" s="1">
        <f>(0.0508*$J29*$K$28^0.3)^-1</f>
        <v>25.564986194907455</v>
      </c>
      <c r="L29" s="1">
        <f>(0.0508*$J29*$L$28^0.3)^-1</f>
        <v>22.636964242140202</v>
      </c>
      <c r="M29" s="1">
        <f>(0.0508*$J29*$M$28^0.3)^-1</f>
        <v>20.765221299627662</v>
      </c>
      <c r="N29" s="1">
        <f>(0.0508*$J29*$N$28^0.3)^-1</f>
        <v>19.420640989170003</v>
      </c>
      <c r="O29" s="2">
        <f>(0.0508*$J29*$O$28^0.3)^-1</f>
        <v>18.386928451908798</v>
      </c>
    </row>
    <row r="30" spans="4:15" ht="17.25" customHeight="1">
      <c r="E30" s="118"/>
      <c r="F30" s="119"/>
      <c r="G30" s="128"/>
      <c r="I30" s="58" t="s">
        <v>31</v>
      </c>
      <c r="J30" s="59">
        <v>0.85</v>
      </c>
      <c r="K30" s="8">
        <f t="shared" ref="K30:K32" si="0">(0.0508*$J30*$K$28^0.3)^-1</f>
        <v>23.158869847151461</v>
      </c>
      <c r="L30" s="8">
        <f t="shared" ref="L30:L32" si="1">(0.0508*$J30*$L$28^0.3)^-1</f>
        <v>20.506426431115241</v>
      </c>
      <c r="M30" s="8">
        <f t="shared" ref="M30:M32" si="2">(0.0508*$J30*$M$28^0.3)^-1</f>
        <v>18.810847530250939</v>
      </c>
      <c r="N30" s="8">
        <f t="shared" ref="N30:N32" si="3">(0.0508*$J30*$N$28^0.3)^-1</f>
        <v>17.59281595489518</v>
      </c>
      <c r="O30" s="9">
        <f t="shared" ref="O30:O32" si="4">(0.0508*$J30*$O$28^0.3)^-1</f>
        <v>16.656394009376204</v>
      </c>
    </row>
    <row r="31" spans="4:15" ht="17.25" customHeight="1" thickBot="1">
      <c r="E31" s="132" t="s">
        <v>17</v>
      </c>
      <c r="F31" s="133"/>
      <c r="G31" s="129"/>
      <c r="I31" s="64" t="s">
        <v>32</v>
      </c>
      <c r="J31" s="65">
        <v>0.85</v>
      </c>
      <c r="K31" s="66">
        <f t="shared" si="0"/>
        <v>23.158869847151461</v>
      </c>
      <c r="L31" s="66">
        <f t="shared" si="1"/>
        <v>20.506426431115241</v>
      </c>
      <c r="M31" s="66">
        <f t="shared" si="2"/>
        <v>18.810847530250939</v>
      </c>
      <c r="N31" s="66">
        <f t="shared" si="3"/>
        <v>17.59281595489518</v>
      </c>
      <c r="O31" s="67">
        <f t="shared" si="4"/>
        <v>16.656394009376204</v>
      </c>
    </row>
    <row r="32" spans="4:15" ht="17.25" customHeight="1" thickBot="1">
      <c r="E32" s="10"/>
      <c r="F32" s="11"/>
      <c r="G32" s="11"/>
      <c r="I32" s="60" t="s">
        <v>33</v>
      </c>
      <c r="J32" s="61">
        <v>0.81</v>
      </c>
      <c r="K32" s="62">
        <f t="shared" si="0"/>
        <v>24.302517740837949</v>
      </c>
      <c r="L32" s="62">
        <f t="shared" si="1"/>
        <v>21.519089464750561</v>
      </c>
      <c r="M32" s="62">
        <f t="shared" si="2"/>
        <v>19.739778272485548</v>
      </c>
      <c r="N32" s="62">
        <f t="shared" si="3"/>
        <v>18.461596989704816</v>
      </c>
      <c r="O32" s="63">
        <f t="shared" si="4"/>
        <v>17.478931985147863</v>
      </c>
    </row>
    <row r="33" spans="2:16" ht="17.25" customHeight="1">
      <c r="E33" s="10"/>
      <c r="F33" s="11"/>
      <c r="G33" s="11"/>
    </row>
    <row r="34" spans="2:16" ht="36">
      <c r="E34" s="6" t="s">
        <v>36</v>
      </c>
    </row>
    <row r="35" spans="2:16" ht="17" customHeight="1">
      <c r="E35" s="6"/>
    </row>
    <row r="36" spans="2:16" ht="15">
      <c r="C36" s="75"/>
      <c r="D36" s="75"/>
      <c r="E36" s="120" t="s">
        <v>3</v>
      </c>
      <c r="F36" s="120"/>
      <c r="G36" s="76"/>
      <c r="H36" s="75"/>
    </row>
    <row r="37" spans="2:16" ht="15" thickBot="1">
      <c r="C37" s="75"/>
      <c r="D37" s="75"/>
      <c r="E37" s="121" t="s">
        <v>1</v>
      </c>
      <c r="F37" s="121"/>
      <c r="G37" s="76"/>
      <c r="H37" s="75"/>
      <c r="I37" t="s">
        <v>38</v>
      </c>
    </row>
    <row r="38" spans="2:16" ht="19" thickBot="1">
      <c r="C38" s="75"/>
      <c r="D38" s="75"/>
      <c r="E38" s="77">
        <v>6</v>
      </c>
      <c r="F38" s="78">
        <v>7.5</v>
      </c>
      <c r="G38" s="40">
        <f>E38*F38</f>
        <v>45</v>
      </c>
      <c r="H38" s="79">
        <v>1</v>
      </c>
      <c r="I38" s="104"/>
      <c r="J38" s="105"/>
      <c r="K38" s="105"/>
      <c r="L38" s="105"/>
      <c r="M38" s="105"/>
      <c r="N38" s="105"/>
      <c r="O38" s="105"/>
      <c r="P38" s="106"/>
    </row>
    <row r="39" spans="2:16" ht="19" thickBot="1">
      <c r="C39" s="75"/>
      <c r="D39" s="75"/>
      <c r="E39" s="76" t="s">
        <v>2</v>
      </c>
      <c r="F39" s="80"/>
      <c r="G39" s="81"/>
      <c r="H39" s="75"/>
      <c r="I39" s="107"/>
      <c r="J39" s="108"/>
      <c r="K39" s="108"/>
      <c r="L39" s="108"/>
      <c r="M39" s="108"/>
      <c r="N39" s="108"/>
      <c r="O39" s="108"/>
      <c r="P39" s="109"/>
    </row>
    <row r="40" spans="2:16" ht="19" thickBot="1">
      <c r="C40" s="75"/>
      <c r="D40" s="75"/>
      <c r="E40" s="82">
        <v>1778</v>
      </c>
      <c r="F40" s="83">
        <v>100</v>
      </c>
      <c r="G40" s="40">
        <f>E40/F40</f>
        <v>17.78</v>
      </c>
      <c r="H40" s="79">
        <v>2</v>
      </c>
      <c r="I40" s="107"/>
      <c r="J40" s="108"/>
      <c r="K40" s="108"/>
      <c r="L40" s="108"/>
      <c r="M40" s="108"/>
      <c r="N40" s="108"/>
      <c r="O40" s="108"/>
      <c r="P40" s="109"/>
    </row>
    <row r="41" spans="2:16" ht="15" thickBot="1">
      <c r="B41" s="20" t="s">
        <v>29</v>
      </c>
      <c r="C41" s="75" t="s">
        <v>25</v>
      </c>
      <c r="D41" s="75"/>
      <c r="E41" s="76"/>
      <c r="F41" s="76"/>
      <c r="G41" s="84"/>
      <c r="H41" s="75"/>
      <c r="I41" s="107"/>
      <c r="J41" s="108"/>
      <c r="K41" s="108"/>
      <c r="L41" s="108"/>
      <c r="M41" s="108"/>
      <c r="N41" s="108"/>
      <c r="O41" s="108"/>
      <c r="P41" s="109"/>
    </row>
    <row r="42" spans="2:16" ht="15" thickBot="1">
      <c r="B42" s="20" t="s">
        <v>28</v>
      </c>
      <c r="C42" s="75" t="s">
        <v>23</v>
      </c>
      <c r="D42" s="85" t="s">
        <v>26</v>
      </c>
      <c r="E42" s="86" t="s">
        <v>7</v>
      </c>
      <c r="F42" s="87" t="s">
        <v>14</v>
      </c>
      <c r="G42" s="88" t="s">
        <v>11</v>
      </c>
      <c r="H42" s="75"/>
      <c r="I42" s="107"/>
      <c r="J42" s="108"/>
      <c r="K42" s="108"/>
      <c r="L42" s="108"/>
      <c r="M42" s="108"/>
      <c r="N42" s="108"/>
      <c r="O42" s="108"/>
      <c r="P42" s="109"/>
    </row>
    <row r="43" spans="2:16" ht="14" customHeight="1">
      <c r="B43" s="19">
        <f>IF($C$43="Yes",100+$E$43+$F$43,"None")</f>
        <v>80</v>
      </c>
      <c r="C43" s="89" t="s">
        <v>24</v>
      </c>
      <c r="D43" s="90" t="s">
        <v>8</v>
      </c>
      <c r="E43" s="91">
        <v>-20</v>
      </c>
      <c r="F43" s="92"/>
      <c r="G43" s="26">
        <f>IF(B43&gt;0,+B43,"None")</f>
        <v>80</v>
      </c>
      <c r="H43" s="75"/>
      <c r="I43" s="107"/>
      <c r="J43" s="108"/>
      <c r="K43" s="108"/>
      <c r="L43" s="108"/>
      <c r="M43" s="108"/>
      <c r="N43" s="108"/>
      <c r="O43" s="108"/>
      <c r="P43" s="109"/>
    </row>
    <row r="44" spans="2:16" ht="18">
      <c r="B44" s="21">
        <f>IF($C$44="Yes",50+$E$44+$F$44,"None")</f>
        <v>-20</v>
      </c>
      <c r="C44" s="89" t="s">
        <v>24</v>
      </c>
      <c r="D44" s="93" t="s">
        <v>9</v>
      </c>
      <c r="E44" s="94">
        <v>-20</v>
      </c>
      <c r="F44" s="95">
        <v>-50</v>
      </c>
      <c r="G44" s="29" t="str">
        <f>IF(B44&gt;0,+B44,"None")</f>
        <v>None</v>
      </c>
      <c r="H44" s="75"/>
      <c r="I44" s="110"/>
      <c r="J44" s="111"/>
      <c r="K44" s="111"/>
      <c r="L44" s="111"/>
      <c r="M44" s="111"/>
      <c r="N44" s="111"/>
      <c r="O44" s="111"/>
      <c r="P44" s="112"/>
    </row>
    <row r="45" spans="2:16" ht="19" thickBot="1">
      <c r="B45" s="22" t="str">
        <f>IF($C$45="Yes",50+$E$45+$F$45,"None")</f>
        <v>None</v>
      </c>
      <c r="C45" s="89" t="s">
        <v>27</v>
      </c>
      <c r="D45" s="96" t="s">
        <v>10</v>
      </c>
      <c r="E45" s="97"/>
      <c r="F45" s="98"/>
      <c r="G45" s="30" t="str">
        <f>IF(B45&gt;0,+B45,"None")</f>
        <v>None</v>
      </c>
      <c r="H45" s="75"/>
      <c r="I45" s="110"/>
      <c r="J45" s="111"/>
      <c r="K45" s="111"/>
      <c r="L45" s="111"/>
      <c r="M45" s="111"/>
      <c r="N45" s="111"/>
      <c r="O45" s="111"/>
      <c r="P45" s="112"/>
    </row>
    <row r="46" spans="2:16" ht="19" thickBot="1">
      <c r="C46" s="75"/>
      <c r="D46" s="75"/>
      <c r="E46" s="134" t="s">
        <v>12</v>
      </c>
      <c r="F46" s="135"/>
      <c r="G46" s="51">
        <f>SUM(G43:G45)</f>
        <v>80</v>
      </c>
      <c r="H46" s="75"/>
      <c r="I46" s="110"/>
      <c r="J46" s="111"/>
      <c r="K46" s="111"/>
      <c r="L46" s="111"/>
      <c r="M46" s="111"/>
      <c r="N46" s="111"/>
      <c r="O46" s="111"/>
      <c r="P46" s="112"/>
    </row>
    <row r="47" spans="2:16" ht="19" thickBot="1">
      <c r="C47" s="75"/>
      <c r="D47" s="75"/>
      <c r="E47" s="134" t="s">
        <v>13</v>
      </c>
      <c r="F47" s="135"/>
      <c r="G47" s="52">
        <f>G46/4</f>
        <v>20</v>
      </c>
      <c r="H47" s="79">
        <v>3</v>
      </c>
      <c r="I47" s="110"/>
      <c r="J47" s="111"/>
      <c r="K47" s="111"/>
      <c r="L47" s="111"/>
      <c r="M47" s="111"/>
      <c r="N47" s="111"/>
      <c r="O47" s="111"/>
      <c r="P47" s="112"/>
    </row>
    <row r="48" spans="2:16" ht="15" thickBot="1">
      <c r="C48" s="75"/>
      <c r="D48" s="75"/>
      <c r="E48" s="76"/>
      <c r="F48" s="76"/>
      <c r="G48" s="45"/>
      <c r="H48" s="75"/>
      <c r="I48" s="110"/>
      <c r="J48" s="111"/>
      <c r="K48" s="111"/>
      <c r="L48" s="111"/>
      <c r="M48" s="111"/>
      <c r="N48" s="111"/>
      <c r="O48" s="111"/>
      <c r="P48" s="112"/>
    </row>
    <row r="49" spans="3:16" ht="21" thickBot="1">
      <c r="C49" s="75"/>
      <c r="D49" s="75"/>
      <c r="E49" s="136" t="s">
        <v>3</v>
      </c>
      <c r="F49" s="137"/>
      <c r="G49" s="31">
        <f>SUM(G38,G40,G47)</f>
        <v>82.78</v>
      </c>
      <c r="H49" s="75"/>
      <c r="I49" s="110"/>
      <c r="J49" s="111"/>
      <c r="K49" s="111"/>
      <c r="L49" s="111"/>
      <c r="M49" s="111"/>
      <c r="N49" s="111"/>
      <c r="O49" s="111"/>
      <c r="P49" s="112"/>
    </row>
    <row r="50" spans="3:16">
      <c r="C50" s="75"/>
      <c r="D50" s="75"/>
      <c r="E50" s="76"/>
      <c r="F50" s="76"/>
      <c r="G50" s="36"/>
      <c r="H50" s="75"/>
      <c r="I50" s="110"/>
      <c r="J50" s="111"/>
      <c r="K50" s="111"/>
      <c r="L50" s="111"/>
      <c r="M50" s="111"/>
      <c r="N50" s="111"/>
      <c r="O50" s="111"/>
      <c r="P50" s="112"/>
    </row>
    <row r="51" spans="3:16">
      <c r="C51" s="75"/>
      <c r="D51" s="75"/>
      <c r="E51" s="76"/>
      <c r="F51" s="76"/>
      <c r="G51" s="36"/>
      <c r="H51" s="75"/>
      <c r="I51" s="110"/>
      <c r="J51" s="111"/>
      <c r="K51" s="111"/>
      <c r="L51" s="111"/>
      <c r="M51" s="111"/>
      <c r="N51" s="111"/>
      <c r="O51" s="111"/>
      <c r="P51" s="112"/>
    </row>
    <row r="52" spans="3:16">
      <c r="C52" s="75"/>
      <c r="D52" s="75"/>
      <c r="E52" s="122" t="s">
        <v>4</v>
      </c>
      <c r="F52" s="122"/>
      <c r="G52" s="36"/>
      <c r="H52" s="75"/>
      <c r="I52" s="110"/>
      <c r="J52" s="111"/>
      <c r="K52" s="111"/>
      <c r="L52" s="111"/>
      <c r="M52" s="111"/>
      <c r="N52" s="111"/>
      <c r="O52" s="111"/>
      <c r="P52" s="112"/>
    </row>
    <row r="53" spans="3:16" ht="15" thickBot="1">
      <c r="C53" s="75"/>
      <c r="D53" s="75"/>
      <c r="E53" s="121" t="s">
        <v>5</v>
      </c>
      <c r="F53" s="121"/>
      <c r="G53" s="36"/>
      <c r="H53" s="75"/>
      <c r="I53" s="110"/>
      <c r="J53" s="111"/>
      <c r="K53" s="111"/>
      <c r="L53" s="111"/>
      <c r="M53" s="111"/>
      <c r="N53" s="111"/>
      <c r="O53" s="111"/>
      <c r="P53" s="112"/>
    </row>
    <row r="54" spans="3:16" ht="21" thickBot="1">
      <c r="C54" s="75"/>
      <c r="D54" s="99"/>
      <c r="E54" s="100">
        <v>1000</v>
      </c>
      <c r="F54" s="101">
        <v>23.2</v>
      </c>
      <c r="G54" s="55">
        <f>E54/F54</f>
        <v>43.103448275862071</v>
      </c>
      <c r="H54" s="102" t="s">
        <v>15</v>
      </c>
      <c r="I54" s="110"/>
      <c r="J54" s="111"/>
      <c r="K54" s="111"/>
      <c r="L54" s="111"/>
      <c r="M54" s="111"/>
      <c r="N54" s="111"/>
      <c r="O54" s="111"/>
      <c r="P54" s="112"/>
    </row>
    <row r="55" spans="3:16" ht="21" thickBot="1">
      <c r="C55" s="75"/>
      <c r="D55" s="99"/>
      <c r="E55" s="152" t="s">
        <v>37</v>
      </c>
      <c r="F55" s="152"/>
      <c r="G55" s="42"/>
      <c r="H55" s="75"/>
      <c r="I55" s="110"/>
      <c r="J55" s="111"/>
      <c r="K55" s="111"/>
      <c r="L55" s="111"/>
      <c r="M55" s="111"/>
      <c r="N55" s="111"/>
      <c r="O55" s="111"/>
      <c r="P55" s="112"/>
    </row>
    <row r="56" spans="3:16" ht="21" thickBot="1">
      <c r="C56" s="75"/>
      <c r="D56" s="99"/>
      <c r="E56" s="56">
        <f>E40</f>
        <v>1778</v>
      </c>
      <c r="F56" s="103">
        <v>0.02</v>
      </c>
      <c r="G56" s="55">
        <f>E56*2/100</f>
        <v>35.56</v>
      </c>
      <c r="H56" s="102" t="s">
        <v>16</v>
      </c>
      <c r="I56" s="110"/>
      <c r="J56" s="111"/>
      <c r="K56" s="111"/>
      <c r="L56" s="111"/>
      <c r="M56" s="111"/>
      <c r="N56" s="111"/>
      <c r="O56" s="111"/>
      <c r="P56" s="112"/>
    </row>
    <row r="57" spans="3:16" ht="21" thickBot="1">
      <c r="C57" s="75"/>
      <c r="D57" s="75"/>
      <c r="E57" s="138" t="s">
        <v>18</v>
      </c>
      <c r="F57" s="139"/>
      <c r="G57" s="34">
        <f>IF(G54&gt;G56,G54-G56,0)</f>
        <v>7.5434482758620689</v>
      </c>
      <c r="H57" s="102" t="s">
        <v>20</v>
      </c>
      <c r="I57" s="110"/>
      <c r="J57" s="111"/>
      <c r="K57" s="111"/>
      <c r="L57" s="111"/>
      <c r="M57" s="111"/>
      <c r="N57" s="111"/>
      <c r="O57" s="111"/>
      <c r="P57" s="112"/>
    </row>
    <row r="58" spans="3:16" ht="19" thickBot="1">
      <c r="C58" s="75"/>
      <c r="D58" s="75"/>
      <c r="E58" s="140" t="s">
        <v>4</v>
      </c>
      <c r="F58" s="141"/>
      <c r="G58" s="70">
        <f>G57/2</f>
        <v>3.7717241379310344</v>
      </c>
      <c r="H58" s="53" t="s">
        <v>21</v>
      </c>
      <c r="I58" s="110"/>
      <c r="J58" s="111"/>
      <c r="K58" s="111"/>
      <c r="L58" s="111"/>
      <c r="M58" s="111"/>
      <c r="N58" s="111"/>
      <c r="O58" s="111"/>
      <c r="P58" s="112"/>
    </row>
    <row r="59" spans="3:16" ht="15" thickBot="1">
      <c r="C59" s="75"/>
      <c r="D59" s="75"/>
      <c r="E59" s="76"/>
      <c r="F59" s="76"/>
      <c r="G59" s="36"/>
      <c r="H59" s="75"/>
      <c r="I59" s="110"/>
      <c r="J59" s="111"/>
      <c r="K59" s="111"/>
      <c r="L59" s="111"/>
      <c r="M59" s="111"/>
      <c r="N59" s="111"/>
      <c r="O59" s="111"/>
      <c r="P59" s="112"/>
    </row>
    <row r="60" spans="3:16" ht="21" customHeight="1">
      <c r="C60" s="75"/>
      <c r="D60" s="75"/>
      <c r="E60" s="123" t="s">
        <v>22</v>
      </c>
      <c r="F60" s="124"/>
      <c r="G60" s="127">
        <f>IF(G49-G58&gt;0,G49-G58,"None")</f>
        <v>79.00827586206897</v>
      </c>
      <c r="H60" s="75"/>
      <c r="I60" s="110"/>
      <c r="J60" s="111"/>
      <c r="K60" s="111"/>
      <c r="L60" s="111"/>
      <c r="M60" s="111"/>
      <c r="N60" s="111"/>
      <c r="O60" s="111"/>
      <c r="P60" s="112"/>
    </row>
    <row r="61" spans="3:16" ht="15.5" customHeight="1">
      <c r="C61" s="75"/>
      <c r="D61" s="75"/>
      <c r="E61" s="125"/>
      <c r="F61" s="126"/>
      <c r="G61" s="128"/>
      <c r="H61" s="75"/>
      <c r="I61" s="110"/>
      <c r="J61" s="111"/>
      <c r="K61" s="111"/>
      <c r="L61" s="111"/>
      <c r="M61" s="111"/>
      <c r="N61" s="111"/>
      <c r="O61" s="111"/>
      <c r="P61" s="112"/>
    </row>
    <row r="62" spans="3:16" ht="15" customHeight="1" thickBot="1">
      <c r="C62" s="75"/>
      <c r="D62" s="75"/>
      <c r="E62" s="130" t="s">
        <v>17</v>
      </c>
      <c r="F62" s="131"/>
      <c r="G62" s="129"/>
      <c r="H62" s="75"/>
      <c r="I62" s="113"/>
      <c r="J62" s="114"/>
      <c r="K62" s="114"/>
      <c r="L62" s="114"/>
      <c r="M62" s="114"/>
      <c r="N62" s="114"/>
      <c r="O62" s="114"/>
      <c r="P62" s="115"/>
    </row>
    <row r="63" spans="3:16">
      <c r="H63" s="74"/>
      <c r="I63" s="71"/>
      <c r="J63" s="72"/>
      <c r="K63" s="73"/>
      <c r="L63" s="73"/>
      <c r="M63" s="73"/>
      <c r="N63" s="73"/>
      <c r="O63" s="73"/>
    </row>
  </sheetData>
  <mergeCells count="22">
    <mergeCell ref="E55:F55"/>
    <mergeCell ref="E15:F15"/>
    <mergeCell ref="E16:F16"/>
    <mergeCell ref="E18:F18"/>
    <mergeCell ref="E26:F26"/>
    <mergeCell ref="E27:F27"/>
    <mergeCell ref="I38:P62"/>
    <mergeCell ref="E29:F30"/>
    <mergeCell ref="E36:F36"/>
    <mergeCell ref="E37:F37"/>
    <mergeCell ref="E52:F52"/>
    <mergeCell ref="E53:F53"/>
    <mergeCell ref="E60:F61"/>
    <mergeCell ref="G60:G62"/>
    <mergeCell ref="E62:F62"/>
    <mergeCell ref="G29:G31"/>
    <mergeCell ref="E31:F31"/>
    <mergeCell ref="E46:F46"/>
    <mergeCell ref="E47:F47"/>
    <mergeCell ref="E49:F49"/>
    <mergeCell ref="E57:F57"/>
    <mergeCell ref="E58:F58"/>
  </mergeCells>
  <phoneticPr fontId="25" type="noConversion"/>
  <pageMargins left="0.23" right="0.7" top="0.4" bottom="0.49" header="0.3" footer="0.3"/>
  <headerFooter>
    <oddFooter xml:space="preserve">&amp;RAnthony Cox  &amp;D  </oddFooter>
  </headerFooter>
  <rowBreaks count="1" manualBreakCount="1">
    <brk id="33" min="3" max="17" man="1"/>
  </rowBreaks>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ColWidth="8.83203125" defaultRowHeight="14"/>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ColWidth="8.83203125" defaultRowHeight="14"/>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acox</dc:creator>
  <cp:lastModifiedBy>John Davies</cp:lastModifiedBy>
  <cp:lastPrinted>2011-10-19T22:57:18Z</cp:lastPrinted>
  <dcterms:created xsi:type="dcterms:W3CDTF">2011-04-29T20:57:11Z</dcterms:created>
  <dcterms:modified xsi:type="dcterms:W3CDTF">2012-01-25T22:50:47Z</dcterms:modified>
</cp:coreProperties>
</file>